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24.xml" ContentType="application/vnd.ms-office.activeX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6.xml" ContentType="application/vnd.ms-office.activeX+xml"/>
  <Override PartName="/xl/activeX/activeX11.bin" ContentType="application/vnd.ms-office.activeX"/>
  <Default Extension="jpeg" ContentType="image/jpeg"/>
  <Default Extension="emf" ContentType="image/x-emf"/>
  <Override PartName="/xl/activeX/activeX18.xml" ContentType="application/vnd.ms-office.activeX+xml"/>
  <Override PartName="/xl/activeX/activeX20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975" yWindow="0" windowWidth="16140" windowHeight="12885" activeTab="2"/>
  </bookViews>
  <sheets>
    <sheet name="GrunddatenA" sheetId="3" r:id="rId1"/>
    <sheet name="GrunddatenB" sheetId="2" r:id="rId2"/>
    <sheet name="SpielplanA" sheetId="4" r:id="rId3"/>
    <sheet name="SpielplanB" sheetId="1" r:id="rId4"/>
    <sheet name="Endklassement" sheetId="5" r:id="rId5"/>
  </sheets>
  <definedNames>
    <definedName name="_xlnm.Print_Area" localSheetId="4">Endklassement!$A$1:$I$23</definedName>
    <definedName name="_xlnm.Print_Area" localSheetId="0">GrunddatenA!#REF!</definedName>
    <definedName name="_xlnm.Print_Area" localSheetId="1">GrunddatenB!#REF!</definedName>
    <definedName name="_xlnm.Print_Area" localSheetId="2">SpielplanA!$A$1:$P$18</definedName>
    <definedName name="_xlnm.Print_Area" localSheetId="3">SpielplanB!$A$1:$P$18</definedName>
  </definedNames>
  <calcPr calcId="125725" iterateDelta="1E-4"/>
</workbook>
</file>

<file path=xl/calcChain.xml><?xml version="1.0" encoding="utf-8"?>
<calcChain xmlns="http://schemas.openxmlformats.org/spreadsheetml/2006/main">
  <c r="C6" i="4"/>
  <c r="E6"/>
  <c r="G6"/>
  <c r="I6"/>
  <c r="C7"/>
  <c r="E7"/>
  <c r="G7"/>
  <c r="I7"/>
  <c r="B8"/>
  <c r="L8"/>
  <c r="M8"/>
  <c r="P8"/>
  <c r="B9"/>
  <c r="E9"/>
  <c r="G9"/>
  <c r="I9"/>
  <c r="B10"/>
  <c r="L10"/>
  <c r="M10"/>
  <c r="N10"/>
  <c r="P10"/>
  <c r="B11"/>
  <c r="C11"/>
  <c r="G11"/>
  <c r="I11"/>
  <c r="J20" s="1"/>
  <c r="O10" s="1"/>
  <c r="B12"/>
  <c r="L12"/>
  <c r="M12"/>
  <c r="P12"/>
  <c r="B13"/>
  <c r="C13"/>
  <c r="E13"/>
  <c r="I13"/>
  <c r="J21" s="1"/>
  <c r="O12" s="1"/>
  <c r="B14"/>
  <c r="L14"/>
  <c r="M14"/>
  <c r="P14"/>
  <c r="B15"/>
  <c r="C15"/>
  <c r="E15"/>
  <c r="G15"/>
  <c r="C17"/>
  <c r="C18"/>
  <c r="C19"/>
  <c r="E19"/>
  <c r="G19"/>
  <c r="I19"/>
  <c r="J19"/>
  <c r="C20"/>
  <c r="D20"/>
  <c r="G20"/>
  <c r="H20"/>
  <c r="I20"/>
  <c r="C21"/>
  <c r="D21"/>
  <c r="E21"/>
  <c r="I21"/>
  <c r="C22"/>
  <c r="K14"/>
  <c r="E22"/>
  <c r="F22"/>
  <c r="G22"/>
  <c r="H22"/>
  <c r="E19" i="1"/>
  <c r="G19"/>
  <c r="I19"/>
  <c r="L8"/>
  <c r="M8"/>
  <c r="C20"/>
  <c r="G20"/>
  <c r="I20"/>
  <c r="L10"/>
  <c r="M10"/>
  <c r="C21"/>
  <c r="D21"/>
  <c r="E21"/>
  <c r="I21"/>
  <c r="L12"/>
  <c r="M12"/>
  <c r="C22"/>
  <c r="D22"/>
  <c r="E22"/>
  <c r="F22"/>
  <c r="G22"/>
  <c r="H22"/>
  <c r="L14"/>
  <c r="M14"/>
  <c r="N14"/>
  <c r="E9"/>
  <c r="G9"/>
  <c r="H19" s="1"/>
  <c r="I9"/>
  <c r="C11"/>
  <c r="D20" s="1"/>
  <c r="O10" s="1"/>
  <c r="G11"/>
  <c r="I11"/>
  <c r="C13"/>
  <c r="E13"/>
  <c r="F21"/>
  <c r="I13"/>
  <c r="J21" s="1"/>
  <c r="O12" s="1"/>
  <c r="C15"/>
  <c r="E15"/>
  <c r="G15"/>
  <c r="F19"/>
  <c r="C18"/>
  <c r="C17"/>
  <c r="I7"/>
  <c r="I6"/>
  <c r="G7"/>
  <c r="G6"/>
  <c r="E7"/>
  <c r="E6"/>
  <c r="B15"/>
  <c r="B14"/>
  <c r="B13"/>
  <c r="B12"/>
  <c r="B11"/>
  <c r="B10"/>
  <c r="C7"/>
  <c r="C6"/>
  <c r="B9"/>
  <c r="B8"/>
  <c r="C19"/>
  <c r="P14"/>
  <c r="P12"/>
  <c r="P10"/>
  <c r="P8"/>
  <c r="H19" i="4"/>
  <c r="F19"/>
  <c r="O8"/>
  <c r="N8" i="1"/>
  <c r="K12"/>
  <c r="J20"/>
  <c r="K10"/>
  <c r="N14" i="4"/>
  <c r="L22"/>
  <c r="K8"/>
  <c r="N8"/>
  <c r="N12"/>
  <c r="F21"/>
  <c r="K12"/>
  <c r="K10"/>
  <c r="L20"/>
  <c r="D22"/>
  <c r="O14"/>
  <c r="N12" i="1"/>
  <c r="H20"/>
  <c r="J19"/>
  <c r="K8"/>
  <c r="K14"/>
  <c r="L22"/>
  <c r="O14"/>
  <c r="N10"/>
  <c r="L21" i="4"/>
  <c r="L21" i="1"/>
  <c r="L19"/>
  <c r="L20"/>
  <c r="E10"/>
  <c r="L19" i="4"/>
  <c r="C8"/>
  <c r="I14"/>
  <c r="G12"/>
  <c r="C8" i="1"/>
  <c r="I14"/>
  <c r="G12"/>
  <c r="E10" i="4"/>
  <c r="O8" i="1" l="1"/>
</calcChain>
</file>

<file path=xl/sharedStrings.xml><?xml version="1.0" encoding="utf-8"?>
<sst xmlns="http://schemas.openxmlformats.org/spreadsheetml/2006/main" count="153" uniqueCount="84">
  <si>
    <t xml:space="preserve">Spieler 1: </t>
  </si>
  <si>
    <t>Spieler 2:</t>
  </si>
  <si>
    <t>Spieler 3:</t>
  </si>
  <si>
    <t>Name</t>
  </si>
  <si>
    <t>Vorname</t>
  </si>
  <si>
    <t>Club</t>
  </si>
  <si>
    <t>Pkt</t>
  </si>
  <si>
    <t>Bälle</t>
  </si>
  <si>
    <t>Aufn.</t>
  </si>
  <si>
    <t>GD</t>
  </si>
  <si>
    <t>BED</t>
  </si>
  <si>
    <t>HS</t>
  </si>
  <si>
    <t xml:space="preserve">Disziplin: </t>
  </si>
  <si>
    <t xml:space="preserve">Runde: </t>
  </si>
  <si>
    <t>Klasse:</t>
  </si>
  <si>
    <t>Spieler 4:</t>
  </si>
  <si>
    <t>Datum:</t>
  </si>
  <si>
    <t xml:space="preserve">Bemerkungen: </t>
  </si>
  <si>
    <t xml:space="preserve">Ausrichter: </t>
  </si>
  <si>
    <t>Unterschrift Turnierleiter</t>
  </si>
  <si>
    <t>Vor, Zwischen oder End</t>
  </si>
  <si>
    <t xml:space="preserve">Datum: </t>
  </si>
  <si>
    <t>einfach überschreiben, ist nur Vorschlagswert</t>
  </si>
  <si>
    <t>komplett eingeben /z. B.: "1. Klasse")</t>
  </si>
  <si>
    <t>alle anderen Felder werden automatisch ausgefuellt und sind gesperrt !!</t>
  </si>
  <si>
    <t>Bitte im Spielplan nur Ballzahl, Aufnahmen und HS in den Ergebniskaesten eingeben -</t>
  </si>
  <si>
    <t xml:space="preserve">Turnierleiter: </t>
  </si>
  <si>
    <t>Dreiband</t>
  </si>
  <si>
    <t>Saison</t>
  </si>
  <si>
    <t>* ändern *</t>
  </si>
  <si>
    <t>Meisterschaft</t>
  </si>
  <si>
    <t>Löwe</t>
  </si>
  <si>
    <t>Tom</t>
  </si>
  <si>
    <t>BVNR</t>
  </si>
  <si>
    <t>Kather</t>
  </si>
  <si>
    <t>Torben</t>
  </si>
  <si>
    <t>Haack</t>
  </si>
  <si>
    <t>Kevin</t>
  </si>
  <si>
    <t>BVW</t>
  </si>
  <si>
    <t>Alois-Metzinger Cup 2013</t>
  </si>
  <si>
    <t>28.09.2013</t>
  </si>
  <si>
    <t>DBJ</t>
  </si>
  <si>
    <t>Dirk Roos</t>
  </si>
  <si>
    <t>Dreiband-Pokal Einzel</t>
  </si>
  <si>
    <t>Gruppe B</t>
  </si>
  <si>
    <t xml:space="preserve">Alois-Metzinger Cup 2013      </t>
  </si>
  <si>
    <t>Diekmeyer</t>
  </si>
  <si>
    <t>Kai</t>
  </si>
  <si>
    <t>Bouerdick</t>
  </si>
  <si>
    <t>Tobias</t>
  </si>
  <si>
    <t>Schramm</t>
  </si>
  <si>
    <t>Schmidt</t>
  </si>
  <si>
    <t>Phil</t>
  </si>
  <si>
    <t>Schiefer</t>
  </si>
  <si>
    <t>Arno</t>
  </si>
  <si>
    <t>Gruppe A</t>
  </si>
  <si>
    <t>DBJ - Alois Metzinger Cup 2013</t>
  </si>
  <si>
    <t>Einzel-Pokal</t>
  </si>
  <si>
    <t>Finale</t>
  </si>
  <si>
    <t>B</t>
  </si>
  <si>
    <t>A</t>
  </si>
  <si>
    <t>Endklassement</t>
  </si>
  <si>
    <t>1.</t>
  </si>
  <si>
    <t>2.</t>
  </si>
  <si>
    <t>3.</t>
  </si>
  <si>
    <t>5.</t>
  </si>
  <si>
    <t>7.</t>
  </si>
  <si>
    <t>Verband</t>
  </si>
  <si>
    <t>Arno Schiefer</t>
  </si>
  <si>
    <t>BLMR</t>
  </si>
  <si>
    <t>%</t>
  </si>
  <si>
    <t>Kai Diekmeyer</t>
  </si>
  <si>
    <t>Torben Kather</t>
  </si>
  <si>
    <t>0,440</t>
  </si>
  <si>
    <t>Phil Schmidt</t>
  </si>
  <si>
    <t>Tobias Bouerdick</t>
  </si>
  <si>
    <t>0,750</t>
  </si>
  <si>
    <t>0,620</t>
  </si>
  <si>
    <t>Kevin Haack</t>
  </si>
  <si>
    <t>(3)</t>
  </si>
  <si>
    <t>(1)</t>
  </si>
  <si>
    <t>Tobias Schramm</t>
  </si>
  <si>
    <t>Tom Löwe</t>
  </si>
  <si>
    <t>0,720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</si>
</sst>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21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49" fontId="0" fillId="0" borderId="0" xfId="0" applyNumberFormat="1"/>
    <xf numFmtId="0" fontId="3" fillId="0" borderId="0" xfId="0" applyNumberFormat="1" applyFon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/>
    <xf numFmtId="0" fontId="6" fillId="0" borderId="1" xfId="0" applyFont="1" applyBorder="1"/>
    <xf numFmtId="0" fontId="6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/>
    <xf numFmtId="164" fontId="0" fillId="0" borderId="0" xfId="0" applyNumberFormat="1"/>
    <xf numFmtId="164" fontId="0" fillId="0" borderId="2" xfId="0" applyNumberFormat="1" applyBorder="1" applyProtection="1">
      <protection locked="0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/>
    <xf numFmtId="0" fontId="0" fillId="0" borderId="0" xfId="0" applyAlignment="1"/>
    <xf numFmtId="0" fontId="2" fillId="0" borderId="0" xfId="1"/>
    <xf numFmtId="0" fontId="4" fillId="0" borderId="0" xfId="1" applyFont="1"/>
    <xf numFmtId="49" fontId="2" fillId="0" borderId="3" xfId="1" applyNumberFormat="1" applyFont="1" applyBorder="1"/>
    <xf numFmtId="49" fontId="2" fillId="0" borderId="3" xfId="1" applyNumberFormat="1" applyFont="1" applyBorder="1" applyAlignment="1">
      <alignment horizontal="left"/>
    </xf>
    <xf numFmtId="0" fontId="2" fillId="0" borderId="2" xfId="1" applyBorder="1"/>
    <xf numFmtId="0" fontId="2" fillId="0" borderId="2" xfId="1" applyFont="1" applyBorder="1"/>
    <xf numFmtId="49" fontId="2" fillId="0" borderId="0" xfId="1" applyNumberFormat="1"/>
    <xf numFmtId="0" fontId="2" fillId="0" borderId="0" xfId="1" applyFont="1"/>
    <xf numFmtId="164" fontId="2" fillId="0" borderId="0" xfId="1" applyNumberFormat="1"/>
    <xf numFmtId="0" fontId="2" fillId="0" borderId="2" xfId="1" applyBorder="1" applyProtection="1">
      <protection locked="0"/>
    </xf>
    <xf numFmtId="164" fontId="2" fillId="0" borderId="2" xfId="1" applyNumberFormat="1" applyBorder="1" applyProtection="1">
      <protection locked="0"/>
    </xf>
    <xf numFmtId="49" fontId="4" fillId="0" borderId="0" xfId="1" applyNumberFormat="1" applyFont="1"/>
    <xf numFmtId="0" fontId="2" fillId="0" borderId="0" xfId="1" applyBorder="1" applyAlignment="1">
      <alignment vertical="center"/>
    </xf>
    <xf numFmtId="164" fontId="2" fillId="0" borderId="0" xfId="1" applyNumberFormat="1" applyBorder="1" applyAlignment="1">
      <alignment vertical="center"/>
    </xf>
    <xf numFmtId="0" fontId="2" fillId="0" borderId="0" xfId="1" applyBorder="1" applyAlignment="1">
      <alignment horizontal="right" vertical="center"/>
    </xf>
    <xf numFmtId="0" fontId="2" fillId="0" borderId="2" xfId="1" applyBorder="1" applyAlignment="1" applyProtection="1">
      <alignment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2" fillId="0" borderId="0" xfId="1" applyBorder="1"/>
    <xf numFmtId="49" fontId="4" fillId="0" borderId="0" xfId="1" applyNumberFormat="1" applyFont="1" applyBorder="1" applyAlignment="1">
      <alignment horizontal="left"/>
    </xf>
    <xf numFmtId="0" fontId="2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64" fontId="2" fillId="0" borderId="0" xfId="1" applyNumberFormat="1" applyBorder="1"/>
    <xf numFmtId="0" fontId="3" fillId="0" borderId="0" xfId="1" applyNumberFormat="1" applyFont="1" applyBorder="1" applyAlignment="1">
      <alignment horizontal="left"/>
    </xf>
    <xf numFmtId="0" fontId="2" fillId="0" borderId="1" xfId="1" applyBorder="1" applyAlignment="1" applyProtection="1">
      <alignment horizontal="center"/>
      <protection locked="0"/>
    </xf>
    <xf numFmtId="164" fontId="2" fillId="0" borderId="1" xfId="1" applyNumberFormat="1" applyBorder="1" applyAlignment="1">
      <alignment horizontal="center"/>
    </xf>
    <xf numFmtId="0" fontId="6" fillId="0" borderId="1" xfId="1" applyNumberFormat="1" applyFont="1" applyBorder="1" applyAlignment="1">
      <alignment horizontal="left"/>
    </xf>
    <xf numFmtId="0" fontId="6" fillId="0" borderId="1" xfId="1" applyFont="1" applyBorder="1"/>
    <xf numFmtId="0" fontId="2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6" fillId="0" borderId="0" xfId="0" applyFont="1"/>
    <xf numFmtId="0" fontId="7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4" xfId="1" applyBorder="1" applyAlignment="1"/>
    <xf numFmtId="0" fontId="2" fillId="0" borderId="5" xfId="1" applyBorder="1" applyAlignment="1"/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4" xfId="1" applyNumberFormat="1" applyBorder="1" applyAlignment="1">
      <alignment horizontal="center" vertical="center"/>
    </xf>
    <xf numFmtId="164" fontId="2" fillId="0" borderId="5" xfId="1" applyNumberFormat="1" applyBorder="1" applyAlignment="1">
      <alignment horizontal="center" vertical="center"/>
    </xf>
    <xf numFmtId="0" fontId="8" fillId="0" borderId="0" xfId="1" applyNumberFormat="1" applyFont="1" applyAlignment="1" applyProtection="1">
      <alignment horizontal="center"/>
    </xf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1076325</xdr:colOff>
      <xdr:row>4</xdr:row>
      <xdr:rowOff>47625</xdr:rowOff>
    </xdr:to>
    <xdr:pic>
      <xdr:nvPicPr>
        <xdr:cNvPr id="3105" name="Grafik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23825"/>
          <a:ext cx="9525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1</xdr:col>
      <xdr:colOff>1076325</xdr:colOff>
      <xdr:row>4</xdr:row>
      <xdr:rowOff>9525</xdr:rowOff>
    </xdr:to>
    <xdr:pic>
      <xdr:nvPicPr>
        <xdr:cNvPr id="1076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85725"/>
          <a:ext cx="9525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oleObject" Target="../embeddings/Microsoft_Office_Word_97_-_2003-Dokument1.doc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13" Type="http://schemas.openxmlformats.org/officeDocument/2006/relationships/control" Target="../activeX/activeX2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6.xml"/><Relationship Id="rId12" Type="http://schemas.openxmlformats.org/officeDocument/2006/relationships/control" Target="../activeX/activeX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5.xml"/><Relationship Id="rId11" Type="http://schemas.openxmlformats.org/officeDocument/2006/relationships/control" Target="../activeX/activeX20.xml"/><Relationship Id="rId5" Type="http://schemas.openxmlformats.org/officeDocument/2006/relationships/control" Target="../activeX/activeX14.xml"/><Relationship Id="rId15" Type="http://schemas.openxmlformats.org/officeDocument/2006/relationships/control" Target="../activeX/activeX24.xml"/><Relationship Id="rId10" Type="http://schemas.openxmlformats.org/officeDocument/2006/relationships/control" Target="../activeX/activeX19.xml"/><Relationship Id="rId4" Type="http://schemas.openxmlformats.org/officeDocument/2006/relationships/control" Target="../activeX/activeX13.xml"/><Relationship Id="rId9" Type="http://schemas.openxmlformats.org/officeDocument/2006/relationships/control" Target="../activeX/activeX18.xml"/><Relationship Id="rId14" Type="http://schemas.openxmlformats.org/officeDocument/2006/relationships/control" Target="../activeX/activeX2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G19"/>
  <sheetViews>
    <sheetView workbookViewId="0">
      <selection activeCell="D6" sqref="D6"/>
    </sheetView>
  </sheetViews>
  <sheetFormatPr baseColWidth="10" defaultRowHeight="12.75"/>
  <cols>
    <col min="1" max="1" width="14.85546875" style="33" customWidth="1"/>
    <col min="2" max="2" width="16.140625" style="33" customWidth="1"/>
    <col min="3" max="3" width="12.42578125" style="33" customWidth="1"/>
    <col min="4" max="4" width="10.85546875" style="33" customWidth="1"/>
    <col min="5" max="5" width="7.7109375" style="33" customWidth="1"/>
    <col min="6" max="6" width="8" style="33" customWidth="1"/>
    <col min="7" max="7" width="7.85546875" style="33" customWidth="1"/>
    <col min="8" max="8" width="7.5703125" style="33" customWidth="1"/>
    <col min="9" max="9" width="7.7109375" style="33" customWidth="1"/>
    <col min="10" max="10" width="6.5703125" style="33" customWidth="1"/>
    <col min="11" max="11" width="4.7109375" style="33" customWidth="1"/>
    <col min="12" max="12" width="7" style="33" bestFit="1" customWidth="1"/>
    <col min="13" max="13" width="5.140625" style="33" bestFit="1" customWidth="1"/>
    <col min="14" max="14" width="7.28515625" style="33" customWidth="1"/>
    <col min="15" max="15" width="7.7109375" style="33" customWidth="1"/>
    <col min="16" max="16" width="5.42578125" style="33" customWidth="1"/>
    <col min="17" max="17" width="4.7109375" style="33" customWidth="1"/>
    <col min="18" max="16384" width="11.42578125" style="33"/>
  </cols>
  <sheetData>
    <row r="1" spans="1:7">
      <c r="B1" s="33" t="s">
        <v>3</v>
      </c>
      <c r="C1" s="33" t="s">
        <v>4</v>
      </c>
      <c r="D1" s="33" t="s">
        <v>5</v>
      </c>
    </row>
    <row r="2" spans="1:7">
      <c r="A2" s="33" t="s">
        <v>0</v>
      </c>
      <c r="B2" s="40" t="s">
        <v>31</v>
      </c>
      <c r="C2" s="40" t="s">
        <v>32</v>
      </c>
      <c r="D2" s="40" t="s">
        <v>33</v>
      </c>
    </row>
    <row r="3" spans="1:7">
      <c r="A3" s="33" t="s">
        <v>1</v>
      </c>
      <c r="B3" s="40" t="s">
        <v>34</v>
      </c>
      <c r="C3" s="40" t="s">
        <v>35</v>
      </c>
      <c r="D3" s="40" t="s">
        <v>33</v>
      </c>
      <c r="E3" s="39"/>
      <c r="F3" s="39"/>
      <c r="G3" s="39"/>
    </row>
    <row r="4" spans="1:7">
      <c r="A4" s="33" t="s">
        <v>2</v>
      </c>
      <c r="B4" s="40" t="s">
        <v>36</v>
      </c>
      <c r="C4" s="40" t="s">
        <v>37</v>
      </c>
      <c r="D4" s="40" t="s">
        <v>38</v>
      </c>
      <c r="E4" s="39"/>
      <c r="F4" s="39"/>
      <c r="G4" s="39"/>
    </row>
    <row r="5" spans="1:7">
      <c r="A5" s="33" t="s">
        <v>15</v>
      </c>
      <c r="B5" s="40" t="s">
        <v>46</v>
      </c>
      <c r="C5" s="40" t="s">
        <v>47</v>
      </c>
      <c r="D5" s="40" t="s">
        <v>33</v>
      </c>
      <c r="E5" s="39"/>
      <c r="F5" s="39"/>
      <c r="G5" s="39"/>
    </row>
    <row r="6" spans="1:7">
      <c r="E6" s="39"/>
      <c r="F6" s="39"/>
      <c r="G6" s="39"/>
    </row>
    <row r="7" spans="1:7">
      <c r="A7" s="33" t="s">
        <v>30</v>
      </c>
      <c r="B7" s="40" t="s">
        <v>39</v>
      </c>
      <c r="E7" s="39"/>
      <c r="F7" s="39"/>
      <c r="G7" s="39"/>
    </row>
    <row r="8" spans="1:7">
      <c r="A8" s="33" t="s">
        <v>28</v>
      </c>
      <c r="B8" s="33">
        <v>2013</v>
      </c>
      <c r="C8" s="33" t="s">
        <v>29</v>
      </c>
      <c r="E8" s="39"/>
      <c r="F8" s="39"/>
      <c r="G8" s="39"/>
    </row>
    <row r="9" spans="1:7">
      <c r="A9" s="33" t="s">
        <v>12</v>
      </c>
      <c r="B9" s="38" t="s">
        <v>27</v>
      </c>
    </row>
    <row r="10" spans="1:7">
      <c r="A10" s="33" t="s">
        <v>13</v>
      </c>
      <c r="B10" s="37"/>
      <c r="C10" s="33" t="s">
        <v>20</v>
      </c>
    </row>
    <row r="11" spans="1:7">
      <c r="A11" s="33" t="s">
        <v>14</v>
      </c>
      <c r="B11" s="37"/>
      <c r="C11" s="33" t="s">
        <v>23</v>
      </c>
    </row>
    <row r="12" spans="1:7">
      <c r="A12" s="33" t="s">
        <v>21</v>
      </c>
      <c r="B12" s="36" t="s">
        <v>40</v>
      </c>
    </row>
    <row r="13" spans="1:7">
      <c r="A13" s="33" t="s">
        <v>18</v>
      </c>
      <c r="B13" s="35" t="s">
        <v>41</v>
      </c>
      <c r="C13" s="33" t="s">
        <v>22</v>
      </c>
    </row>
    <row r="14" spans="1:7">
      <c r="A14" s="33" t="s">
        <v>26</v>
      </c>
      <c r="B14" s="35" t="s">
        <v>42</v>
      </c>
    </row>
    <row r="16" spans="1:7">
      <c r="A16" s="34" t="s">
        <v>25</v>
      </c>
    </row>
    <row r="17" spans="1:1">
      <c r="A17" s="34" t="s">
        <v>24</v>
      </c>
    </row>
    <row r="19" spans="1:1">
      <c r="A19" s="34"/>
    </row>
  </sheetData>
  <pageMargins left="0.45" right="0.46" top="0.59" bottom="0.56999999999999995" header="0.4921259845" footer="0.4921259845"/>
  <pageSetup paperSize="9" scale="1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G19"/>
  <sheetViews>
    <sheetView workbookViewId="0">
      <selection activeCell="D6" sqref="D6"/>
    </sheetView>
  </sheetViews>
  <sheetFormatPr baseColWidth="10" defaultRowHeight="12.75"/>
  <cols>
    <col min="1" max="1" width="14.85546875" customWidth="1"/>
    <col min="2" max="2" width="16.140625" customWidth="1"/>
    <col min="3" max="3" width="12.42578125" customWidth="1"/>
    <col min="4" max="4" width="10.85546875" customWidth="1"/>
    <col min="5" max="5" width="7.7109375" customWidth="1"/>
    <col min="6" max="6" width="8" customWidth="1"/>
    <col min="7" max="7" width="7.85546875" customWidth="1"/>
    <col min="8" max="8" width="7.5703125" customWidth="1"/>
    <col min="9" max="9" width="7.7109375" customWidth="1"/>
    <col min="10" max="10" width="6.5703125" customWidth="1"/>
    <col min="11" max="11" width="4.7109375" customWidth="1"/>
    <col min="12" max="12" width="7" bestFit="1" customWidth="1"/>
    <col min="13" max="13" width="5.140625" bestFit="1" customWidth="1"/>
    <col min="14" max="14" width="7.28515625" customWidth="1"/>
    <col min="15" max="15" width="7.7109375" customWidth="1"/>
    <col min="16" max="16" width="5.42578125" customWidth="1"/>
    <col min="17" max="17" width="4.7109375" customWidth="1"/>
  </cols>
  <sheetData>
    <row r="1" spans="1:7">
      <c r="B1" t="s">
        <v>3</v>
      </c>
      <c r="C1" t="s">
        <v>4</v>
      </c>
      <c r="D1" t="s">
        <v>5</v>
      </c>
    </row>
    <row r="2" spans="1:7">
      <c r="A2" t="s">
        <v>0</v>
      </c>
      <c r="B2" s="29" t="s">
        <v>48</v>
      </c>
      <c r="C2" s="29" t="s">
        <v>49</v>
      </c>
      <c r="D2" s="29" t="s">
        <v>38</v>
      </c>
    </row>
    <row r="3" spans="1:7">
      <c r="A3" t="s">
        <v>1</v>
      </c>
      <c r="B3" s="29" t="s">
        <v>50</v>
      </c>
      <c r="C3" s="29" t="s">
        <v>49</v>
      </c>
      <c r="D3" s="29" t="s">
        <v>33</v>
      </c>
      <c r="E3" s="1"/>
      <c r="F3" s="1"/>
      <c r="G3" s="1"/>
    </row>
    <row r="4" spans="1:7">
      <c r="A4" t="s">
        <v>2</v>
      </c>
      <c r="B4" s="29" t="s">
        <v>51</v>
      </c>
      <c r="C4" s="29" t="s">
        <v>52</v>
      </c>
      <c r="D4" s="29" t="s">
        <v>33</v>
      </c>
      <c r="E4" s="1"/>
      <c r="F4" s="1"/>
      <c r="G4" s="1"/>
    </row>
    <row r="5" spans="1:7">
      <c r="A5" t="s">
        <v>15</v>
      </c>
      <c r="B5" s="29" t="s">
        <v>53</v>
      </c>
      <c r="C5" s="29" t="s">
        <v>54</v>
      </c>
      <c r="D5" s="29" t="s">
        <v>69</v>
      </c>
      <c r="E5" s="1"/>
      <c r="F5" s="1"/>
      <c r="G5" s="1"/>
    </row>
    <row r="6" spans="1:7">
      <c r="E6" s="1"/>
      <c r="F6" s="1"/>
      <c r="G6" s="1"/>
    </row>
    <row r="7" spans="1:7">
      <c r="A7" t="s">
        <v>30</v>
      </c>
      <c r="B7" s="29" t="s">
        <v>39</v>
      </c>
      <c r="E7" s="1"/>
      <c r="F7" s="1"/>
      <c r="G7" s="1"/>
    </row>
    <row r="8" spans="1:7">
      <c r="A8" t="s">
        <v>28</v>
      </c>
      <c r="B8">
        <v>2013</v>
      </c>
      <c r="C8" t="s">
        <v>29</v>
      </c>
      <c r="E8" s="1"/>
      <c r="F8" s="1"/>
      <c r="G8" s="1"/>
    </row>
    <row r="9" spans="1:7">
      <c r="A9" t="s">
        <v>12</v>
      </c>
      <c r="B9" s="15" t="s">
        <v>27</v>
      </c>
    </row>
    <row r="10" spans="1:7">
      <c r="A10" t="s">
        <v>13</v>
      </c>
      <c r="B10" s="16"/>
      <c r="C10" t="s">
        <v>20</v>
      </c>
    </row>
    <row r="11" spans="1:7">
      <c r="A11" t="s">
        <v>14</v>
      </c>
      <c r="B11" s="16"/>
      <c r="C11" t="s">
        <v>23</v>
      </c>
    </row>
    <row r="12" spans="1:7">
      <c r="A12" t="s">
        <v>21</v>
      </c>
      <c r="B12" s="30" t="s">
        <v>40</v>
      </c>
    </row>
    <row r="13" spans="1:7">
      <c r="A13" t="s">
        <v>18</v>
      </c>
      <c r="B13" s="31" t="s">
        <v>41</v>
      </c>
      <c r="C13" t="s">
        <v>22</v>
      </c>
    </row>
    <row r="14" spans="1:7">
      <c r="A14" t="s">
        <v>26</v>
      </c>
      <c r="B14" s="31" t="s">
        <v>42</v>
      </c>
    </row>
    <row r="16" spans="1:7">
      <c r="A16" s="10" t="s">
        <v>25</v>
      </c>
    </row>
    <row r="17" spans="1:1">
      <c r="A17" s="10" t="s">
        <v>24</v>
      </c>
    </row>
    <row r="19" spans="1:1">
      <c r="A19" s="10"/>
    </row>
  </sheetData>
  <phoneticPr fontId="0" type="noConversion"/>
  <pageMargins left="0.45" right="0.46" top="0.59" bottom="0.56999999999999995" header="0.4921259845" footer="0.4921259845"/>
  <pageSetup paperSize="9" scale="11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AD28"/>
  <sheetViews>
    <sheetView tabSelected="1" zoomScale="75" workbookViewId="0">
      <selection activeCell="M28" sqref="M28"/>
    </sheetView>
  </sheetViews>
  <sheetFormatPr baseColWidth="10" defaultRowHeight="12.75"/>
  <cols>
    <col min="1" max="1" width="2.140625" style="33" customWidth="1"/>
    <col min="2" max="2" width="17.85546875" style="33" customWidth="1"/>
    <col min="3" max="3" width="9.140625" style="33" customWidth="1"/>
    <col min="4" max="4" width="8.28515625" style="33" customWidth="1"/>
    <col min="5" max="5" width="7.7109375" style="33" customWidth="1"/>
    <col min="6" max="6" width="8" style="33" customWidth="1"/>
    <col min="7" max="7" width="7.85546875" style="33" customWidth="1"/>
    <col min="8" max="8" width="7.5703125" style="33" customWidth="1"/>
    <col min="9" max="9" width="7.7109375" style="33" customWidth="1"/>
    <col min="10" max="10" width="6.5703125" style="33" customWidth="1"/>
    <col min="11" max="11" width="4.7109375" style="33" customWidth="1"/>
    <col min="12" max="12" width="7" style="33" bestFit="1" customWidth="1"/>
    <col min="13" max="13" width="5.140625" style="33" bestFit="1" customWidth="1"/>
    <col min="14" max="14" width="7.28515625" style="41" customWidth="1"/>
    <col min="15" max="15" width="7.7109375" style="33" customWidth="1"/>
    <col min="16" max="16" width="5.42578125" style="33" customWidth="1"/>
    <col min="17" max="17" width="4.7109375" style="33" customWidth="1"/>
    <col min="18" max="16384" width="11.42578125" style="33"/>
  </cols>
  <sheetData>
    <row r="1" spans="2:30" ht="42.75" customHeight="1">
      <c r="D1" s="67" t="s">
        <v>45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30" ht="23.25">
      <c r="D2" s="85" t="s">
        <v>43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30" ht="23.25">
      <c r="D3" s="71" t="s">
        <v>55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2:30" ht="23.25" customHeight="1">
      <c r="G4" s="61"/>
      <c r="H4" s="61"/>
      <c r="I4" s="61"/>
      <c r="J4" s="61"/>
    </row>
    <row r="5" spans="2:30">
      <c r="G5" s="61"/>
      <c r="H5" s="61"/>
      <c r="I5" s="61"/>
      <c r="J5" s="61"/>
    </row>
    <row r="6" spans="2:30" ht="21.95" customHeight="1">
      <c r="B6" s="75"/>
      <c r="C6" s="73" t="str">
        <f>CONCATENATE("",GrunddatenA!B2)</f>
        <v>Löwe</v>
      </c>
      <c r="D6" s="74"/>
      <c r="E6" s="73" t="str">
        <f>CONCATENATE("",GrunddatenA!B3)</f>
        <v>Kather</v>
      </c>
      <c r="F6" s="74"/>
      <c r="G6" s="73" t="str">
        <f>CONCATENATE("",GrunddatenA!B4)</f>
        <v>Haack</v>
      </c>
      <c r="H6" s="74"/>
      <c r="I6" s="73" t="str">
        <f>CONCATENATE("",GrunddatenA!B5)</f>
        <v>Diekmeyer</v>
      </c>
      <c r="J6" s="74"/>
      <c r="K6" s="69" t="s">
        <v>6</v>
      </c>
      <c r="L6" s="69" t="s">
        <v>7</v>
      </c>
      <c r="M6" s="69" t="s">
        <v>8</v>
      </c>
      <c r="N6" s="83" t="s">
        <v>9</v>
      </c>
      <c r="O6" s="69" t="s">
        <v>10</v>
      </c>
      <c r="P6" s="69" t="s">
        <v>11</v>
      </c>
    </row>
    <row r="7" spans="2:30" ht="21.95" customHeight="1">
      <c r="B7" s="76"/>
      <c r="C7" s="73" t="str">
        <f>CONCATENATE("",GrunddatenA!D2)</f>
        <v>BVNR</v>
      </c>
      <c r="D7" s="74"/>
      <c r="E7" s="73" t="str">
        <f>CONCATENATE("",GrunddatenA!D3)</f>
        <v>BVNR</v>
      </c>
      <c r="F7" s="74"/>
      <c r="G7" s="73" t="str">
        <f>CONCATENATE("",GrunddatenA!D4)</f>
        <v>BVW</v>
      </c>
      <c r="H7" s="74"/>
      <c r="I7" s="73" t="str">
        <f>CONCATENATE("",GrunddatenA!D5)</f>
        <v>BVNR</v>
      </c>
      <c r="J7" s="74"/>
      <c r="K7" s="70"/>
      <c r="L7" s="70"/>
      <c r="M7" s="70"/>
      <c r="N7" s="84"/>
      <c r="O7" s="70"/>
      <c r="P7" s="70"/>
    </row>
    <row r="8" spans="2:30" ht="21.95" customHeight="1">
      <c r="B8" s="60" t="str">
        <f>CONCATENATE("",GrunddatenA!B2)</f>
        <v>Löwe</v>
      </c>
      <c r="C8" s="77">
        <f>RANK(L19,L19:L22)</f>
        <v>1</v>
      </c>
      <c r="D8" s="78"/>
      <c r="E8" s="57">
        <v>15</v>
      </c>
      <c r="F8" s="57">
        <v>21</v>
      </c>
      <c r="G8" s="57">
        <v>15</v>
      </c>
      <c r="H8" s="57">
        <v>18</v>
      </c>
      <c r="I8" s="57">
        <v>12</v>
      </c>
      <c r="J8" s="57">
        <v>25</v>
      </c>
      <c r="K8" s="69">
        <f>C19+E19+G19+I19</f>
        <v>6</v>
      </c>
      <c r="L8" s="69">
        <f>E8+G8+I8</f>
        <v>42</v>
      </c>
      <c r="M8" s="69">
        <f>F8+H8+J8</f>
        <v>64</v>
      </c>
      <c r="N8" s="81">
        <f>L8/M8-0.0005</f>
        <v>0.65575000000000006</v>
      </c>
      <c r="O8" s="83">
        <f>IF(MAX(D19,F19,H19,J19)=0,"%",MAX(D19,F19,H19,J19))</f>
        <v>0.83283333333333343</v>
      </c>
      <c r="P8" s="69">
        <f>MAX(F9,H9,J9)</f>
        <v>4</v>
      </c>
    </row>
    <row r="9" spans="2:30" ht="21.95" customHeight="1">
      <c r="B9" s="59" t="str">
        <f>CONCATENATE("    ",GrunddatenA!C2)</f>
        <v xml:space="preserve">    Tom</v>
      </c>
      <c r="C9" s="79"/>
      <c r="D9" s="80"/>
      <c r="E9" s="58">
        <f>E8/F8-0.0005</f>
        <v>0.71378571428571436</v>
      </c>
      <c r="F9" s="57">
        <v>2</v>
      </c>
      <c r="G9" s="58">
        <f>G8/H8-0.0005</f>
        <v>0.83283333333333343</v>
      </c>
      <c r="H9" s="57">
        <v>4</v>
      </c>
      <c r="I9" s="58">
        <f>I8/J8-0.0005</f>
        <v>0.47949999999999998</v>
      </c>
      <c r="J9" s="57">
        <v>3</v>
      </c>
      <c r="K9" s="70"/>
      <c r="L9" s="70"/>
      <c r="M9" s="70"/>
      <c r="N9" s="82"/>
      <c r="O9" s="84"/>
      <c r="P9" s="70"/>
    </row>
    <row r="10" spans="2:30" ht="21.95" customHeight="1">
      <c r="B10" s="59" t="str">
        <f>CONCATENATE("",GrunddatenA!B3)</f>
        <v>Kather</v>
      </c>
      <c r="C10" s="57">
        <v>8</v>
      </c>
      <c r="D10" s="57">
        <v>21</v>
      </c>
      <c r="E10" s="77">
        <f>RANK(L20,L19:L22)</f>
        <v>3</v>
      </c>
      <c r="F10" s="78"/>
      <c r="G10" s="57">
        <v>4</v>
      </c>
      <c r="H10" s="57">
        <v>17</v>
      </c>
      <c r="I10" s="57">
        <v>11</v>
      </c>
      <c r="J10" s="57">
        <v>25</v>
      </c>
      <c r="K10" s="69">
        <f>C20+E20+G20+I20</f>
        <v>2</v>
      </c>
      <c r="L10" s="69">
        <f>C10+G10+I10</f>
        <v>23</v>
      </c>
      <c r="M10" s="69">
        <f>D10+H10+J10</f>
        <v>63</v>
      </c>
      <c r="N10" s="81">
        <f>L10/M10-0.0005</f>
        <v>0.36457936507936506</v>
      </c>
      <c r="O10" s="83">
        <f>IF(MAX(D20,F20,H20,J20)=0,"%",MAX(D20,F20,H20,J20))</f>
        <v>0.4395</v>
      </c>
      <c r="P10" s="69">
        <f>MAX(D11,H11,J11)</f>
        <v>3</v>
      </c>
    </row>
    <row r="11" spans="2:30" ht="21.95" customHeight="1">
      <c r="B11" s="59" t="str">
        <f>CONCATENATE("    ",GrunddatenA!C3)</f>
        <v xml:space="preserve">    Torben</v>
      </c>
      <c r="C11" s="58">
        <f>C10/D10-0.0005</f>
        <v>0.38045238095238093</v>
      </c>
      <c r="D11" s="57">
        <v>2</v>
      </c>
      <c r="E11" s="79"/>
      <c r="F11" s="80"/>
      <c r="G11" s="58">
        <f>G10/H10-0.0005</f>
        <v>0.23479411764705882</v>
      </c>
      <c r="H11" s="57">
        <v>2</v>
      </c>
      <c r="I11" s="58">
        <f>I10/J10-0.0005</f>
        <v>0.4395</v>
      </c>
      <c r="J11" s="57">
        <v>3</v>
      </c>
      <c r="K11" s="70"/>
      <c r="L11" s="70"/>
      <c r="M11" s="70"/>
      <c r="N11" s="82"/>
      <c r="O11" s="84"/>
      <c r="P11" s="70"/>
    </row>
    <row r="12" spans="2:30" ht="21.95" customHeight="1">
      <c r="B12" s="59" t="str">
        <f>CONCATENATE("",GrunddatenA!B4)</f>
        <v>Haack</v>
      </c>
      <c r="C12" s="57">
        <v>12</v>
      </c>
      <c r="D12" s="57">
        <v>18</v>
      </c>
      <c r="E12" s="57">
        <v>15</v>
      </c>
      <c r="F12" s="57">
        <v>17</v>
      </c>
      <c r="G12" s="77">
        <f>RANK(L21,L19:L22)</f>
        <v>2</v>
      </c>
      <c r="H12" s="78"/>
      <c r="I12" s="57">
        <v>10</v>
      </c>
      <c r="J12" s="57">
        <v>25</v>
      </c>
      <c r="K12" s="69">
        <f>C21+E21+G21+I21</f>
        <v>4</v>
      </c>
      <c r="L12" s="69">
        <f>C12+E12+I12</f>
        <v>37</v>
      </c>
      <c r="M12" s="69">
        <f>D12+F12+J12</f>
        <v>60</v>
      </c>
      <c r="N12" s="81">
        <f>L12/M12-0.0005</f>
        <v>0.61616666666666675</v>
      </c>
      <c r="O12" s="83">
        <f>IF(MAX(D21,F21,H21,J21,)=0,"%",MAX(D21,F21,H21,J21,))</f>
        <v>0.88185294117647062</v>
      </c>
      <c r="P12" s="69">
        <f>MAX(D13,F13,J13)</f>
        <v>6</v>
      </c>
    </row>
    <row r="13" spans="2:30" ht="21.95" customHeight="1">
      <c r="B13" s="59" t="str">
        <f>CONCATENATE("   ",GrunddatenA!C4)</f>
        <v xml:space="preserve">   Kevin</v>
      </c>
      <c r="C13" s="58">
        <f>C12/D12-0.0005</f>
        <v>0.66616666666666668</v>
      </c>
      <c r="D13" s="57">
        <v>2</v>
      </c>
      <c r="E13" s="58">
        <f>E12/F12-0.0005</f>
        <v>0.88185294117647062</v>
      </c>
      <c r="F13" s="57">
        <v>6</v>
      </c>
      <c r="G13" s="79"/>
      <c r="H13" s="80"/>
      <c r="I13" s="58">
        <f>I12/J12-0.0005</f>
        <v>0.39950000000000002</v>
      </c>
      <c r="J13" s="57">
        <v>4</v>
      </c>
      <c r="K13" s="70"/>
      <c r="L13" s="70"/>
      <c r="M13" s="70"/>
      <c r="N13" s="82"/>
      <c r="O13" s="84"/>
      <c r="P13" s="70"/>
    </row>
    <row r="14" spans="2:30" ht="21.95" customHeight="1">
      <c r="B14" s="59" t="str">
        <f>CONCATENATE("",GrunddatenA!B5)</f>
        <v>Diekmeyer</v>
      </c>
      <c r="C14" s="57">
        <v>9</v>
      </c>
      <c r="D14" s="57">
        <v>25</v>
      </c>
      <c r="E14" s="57">
        <v>4</v>
      </c>
      <c r="F14" s="57">
        <v>25</v>
      </c>
      <c r="G14" s="57">
        <v>7</v>
      </c>
      <c r="H14" s="57">
        <v>25</v>
      </c>
      <c r="I14" s="77">
        <f>RANK(L22,L19:L22)</f>
        <v>4</v>
      </c>
      <c r="J14" s="78"/>
      <c r="K14" s="69">
        <f>C22+E22+G22+I22</f>
        <v>0</v>
      </c>
      <c r="L14" s="69">
        <f>C14+E14+G14</f>
        <v>20</v>
      </c>
      <c r="M14" s="69">
        <f>D14+F14+H14</f>
        <v>75</v>
      </c>
      <c r="N14" s="81">
        <f>L14/M14-0.0005</f>
        <v>0.26616666666666666</v>
      </c>
      <c r="O14" s="83" t="str">
        <f>IF(MAX(D22,F22,H22,J22)=0,"%",MAX(D22,F22,H22,J22))</f>
        <v>%</v>
      </c>
      <c r="P14" s="69">
        <f>MAX(D15,F15,H15)</f>
        <v>2</v>
      </c>
    </row>
    <row r="15" spans="2:30" ht="21.95" customHeight="1">
      <c r="B15" s="59" t="str">
        <f>CONCATENATE("    ",GrunddatenA!C5)</f>
        <v xml:space="preserve">    Kai</v>
      </c>
      <c r="C15" s="58">
        <f>C14/D14-0.0005</f>
        <v>0.35949999999999999</v>
      </c>
      <c r="D15" s="57">
        <v>2</v>
      </c>
      <c r="E15" s="58">
        <f>E14/F14-0.0005</f>
        <v>0.1595</v>
      </c>
      <c r="F15" s="57">
        <v>1</v>
      </c>
      <c r="G15" s="58">
        <f>G14/H14-0.0005</f>
        <v>0.27950000000000003</v>
      </c>
      <c r="H15" s="57">
        <v>2</v>
      </c>
      <c r="I15" s="79"/>
      <c r="J15" s="80"/>
      <c r="K15" s="70"/>
      <c r="L15" s="70"/>
      <c r="M15" s="70"/>
      <c r="N15" s="82"/>
      <c r="O15" s="84"/>
      <c r="P15" s="70"/>
    </row>
    <row r="16" spans="2:30" ht="18">
      <c r="B16" s="56"/>
      <c r="C16" s="55"/>
      <c r="D16" s="51"/>
      <c r="E16" s="55"/>
      <c r="F16" s="51"/>
      <c r="G16" s="55"/>
      <c r="H16" s="51"/>
      <c r="I16" s="54"/>
      <c r="J16" s="54"/>
      <c r="K16" s="53"/>
      <c r="L16" s="45"/>
      <c r="M16" s="47"/>
      <c r="N16" s="41" t="s">
        <v>19</v>
      </c>
      <c r="O16" s="46"/>
      <c r="P16" s="45"/>
    </row>
    <row r="17" spans="2:16" ht="15.75" customHeight="1">
      <c r="B17" s="33" t="s">
        <v>16</v>
      </c>
      <c r="C17" s="52" t="str">
        <f>GrunddatenA!B12</f>
        <v>28.09.2013</v>
      </c>
      <c r="E17" s="33" t="s">
        <v>17</v>
      </c>
      <c r="F17" s="51"/>
      <c r="G17" s="42"/>
      <c r="H17" s="42"/>
      <c r="I17" s="50"/>
      <c r="J17" s="50"/>
      <c r="K17" s="49"/>
      <c r="L17" s="48"/>
      <c r="M17" s="47"/>
      <c r="O17" s="46"/>
      <c r="P17" s="45"/>
    </row>
    <row r="18" spans="2:16" ht="21.75" customHeight="1">
      <c r="B18" s="33" t="s">
        <v>18</v>
      </c>
      <c r="C18" s="44" t="str">
        <f>GrunddatenA!B13</f>
        <v>DBJ</v>
      </c>
      <c r="G18" s="42"/>
      <c r="H18" s="42"/>
      <c r="I18" s="42"/>
      <c r="J18" s="42"/>
      <c r="K18" s="42"/>
      <c r="L18" s="42"/>
      <c r="N18" s="43"/>
      <c r="O18" s="42"/>
      <c r="P18" s="42"/>
    </row>
    <row r="19" spans="2:16" hidden="1">
      <c r="C19" s="33">
        <f>0</f>
        <v>0</v>
      </c>
      <c r="D19" s="33">
        <v>0</v>
      </c>
      <c r="E19" s="33">
        <f>IF(E8=0,0,IF(C10&gt;E8,0,IF(C10=E8,1,2)))</f>
        <v>2</v>
      </c>
      <c r="F19" s="33">
        <f>IF(E19&lt;&gt;0,E9,0)</f>
        <v>0.71378571428571436</v>
      </c>
      <c r="G19" s="33">
        <f>IF(G8=0,0,IF(G8&gt;C12,2,IF(G8=C12,1,0)))</f>
        <v>2</v>
      </c>
      <c r="H19" s="33">
        <f>IF(G19&lt;&gt;0,G9,0)</f>
        <v>0.83283333333333343</v>
      </c>
      <c r="I19" s="33">
        <f>IF(I8=0,0,IF(I8&gt;C14,2,IF(I8=C14,1,0)))</f>
        <v>2</v>
      </c>
      <c r="J19" s="33">
        <f>IF(I19&lt;&gt;0,I9,0)</f>
        <v>0.47949999999999998</v>
      </c>
      <c r="L19" s="33">
        <f>K8*1000 + N8</f>
        <v>6000.6557499999999</v>
      </c>
    </row>
    <row r="20" spans="2:16" hidden="1">
      <c r="C20" s="33">
        <f>IF(C10=0,0,IF(C10&gt;E8,2,IF(C10=E8,1,0)))</f>
        <v>0</v>
      </c>
      <c r="D20" s="33">
        <f>IF(C20&lt;&gt;0,C11,0)</f>
        <v>0</v>
      </c>
      <c r="E20" s="33">
        <v>0</v>
      </c>
      <c r="F20" s="33">
        <v>0</v>
      </c>
      <c r="G20" s="33">
        <f>IF(G10=0,0,IF(G10&gt;E12,2,IF(G10=E12,1,0)))</f>
        <v>0</v>
      </c>
      <c r="H20" s="33">
        <f>IF(G20&lt;&gt;0,G11,0)</f>
        <v>0</v>
      </c>
      <c r="I20" s="33">
        <f>IF(I10=0,0,IF(I10&gt;E14,2,IF(I10=E14,1,0)))</f>
        <v>2</v>
      </c>
      <c r="J20" s="33">
        <f>IF(I20&lt;&gt;0,I11,0)</f>
        <v>0.4395</v>
      </c>
      <c r="L20" s="33">
        <f>K10*1000+N10</f>
        <v>2000.3645793650794</v>
      </c>
    </row>
    <row r="21" spans="2:16" hidden="1">
      <c r="C21" s="33">
        <f>IF(C12=0,0,IF(C12&gt;G8,2,IF(C12=G8,1,0)))</f>
        <v>0</v>
      </c>
      <c r="D21" s="33">
        <f>IF(C21&lt;&gt;0,C13,0)</f>
        <v>0</v>
      </c>
      <c r="E21" s="33">
        <f>IF(E12=0,0,IF(E12&gt;G10,2,IF(E12=G10,1,0)))</f>
        <v>2</v>
      </c>
      <c r="F21" s="33">
        <f>IF(E21&lt;&gt;0,E13,0)</f>
        <v>0.88185294117647062</v>
      </c>
      <c r="G21" s="33">
        <v>0</v>
      </c>
      <c r="H21" s="33">
        <v>0</v>
      </c>
      <c r="I21" s="33">
        <f>IF(I12=0,0,IF(I12&gt;G14,2,IF(I12=G14,1,0)))</f>
        <v>2</v>
      </c>
      <c r="J21" s="33">
        <f>IF(I21&lt;&gt;0,I13,0)</f>
        <v>0.39950000000000002</v>
      </c>
      <c r="L21" s="33">
        <f>K12*1000+N12</f>
        <v>4000.6161666666667</v>
      </c>
    </row>
    <row r="22" spans="2:16" hidden="1">
      <c r="C22" s="33">
        <f>IF(C14=0,0,IF(C14&gt;I8,2,IF(C14=I8,1,0)))</f>
        <v>0</v>
      </c>
      <c r="D22" s="33">
        <f>IF(C22&lt;&gt;0,C15,0)</f>
        <v>0</v>
      </c>
      <c r="E22" s="33">
        <f>IF(E14=0,0,IF(E14&gt;I10,2,IF(E14=I10,1,0)))</f>
        <v>0</v>
      </c>
      <c r="F22" s="33">
        <f>IF(E22&lt;&gt;0,E15,0)</f>
        <v>0</v>
      </c>
      <c r="G22" s="33">
        <f>IF(G14=0,0,IF(G14&gt;I12,2,IF(G14=I12,1,0)))</f>
        <v>0</v>
      </c>
      <c r="H22" s="33">
        <f>IF(G22&lt;&gt;0,G15,0)</f>
        <v>0</v>
      </c>
      <c r="I22" s="33">
        <v>0</v>
      </c>
      <c r="J22" s="33">
        <v>0</v>
      </c>
      <c r="L22" s="33">
        <f>K14*1000+N14</f>
        <v>0.26616666666666666</v>
      </c>
    </row>
    <row r="25" spans="2:16">
      <c r="E25" s="39"/>
      <c r="F25" s="39"/>
      <c r="G25" s="39"/>
    </row>
    <row r="26" spans="2:16">
      <c r="E26" s="39"/>
      <c r="F26" s="39"/>
      <c r="G26" s="39"/>
    </row>
    <row r="27" spans="2:16">
      <c r="B27" s="41"/>
      <c r="E27" s="39"/>
      <c r="F27" s="39"/>
      <c r="G27" s="39"/>
    </row>
    <row r="28" spans="2:16">
      <c r="E28" s="39"/>
      <c r="F28" s="39"/>
      <c r="G28" s="39"/>
    </row>
  </sheetData>
  <mergeCells count="47">
    <mergeCell ref="D2:O2"/>
    <mergeCell ref="S3:AD3"/>
    <mergeCell ref="O10:O11"/>
    <mergeCell ref="P10:P11"/>
    <mergeCell ref="M10:M11"/>
    <mergeCell ref="N10:N11"/>
    <mergeCell ref="E10:F11"/>
    <mergeCell ref="N6:N7"/>
    <mergeCell ref="O6:O7"/>
    <mergeCell ref="P6:P7"/>
    <mergeCell ref="O12:O13"/>
    <mergeCell ref="O14:O15"/>
    <mergeCell ref="P12:P13"/>
    <mergeCell ref="P14:P15"/>
    <mergeCell ref="M12:M13"/>
    <mergeCell ref="M14:M15"/>
    <mergeCell ref="N12:N13"/>
    <mergeCell ref="N14:N15"/>
    <mergeCell ref="G12:H13"/>
    <mergeCell ref="I14:J15"/>
    <mergeCell ref="K8:K9"/>
    <mergeCell ref="K10:K11"/>
    <mergeCell ref="K12:K13"/>
    <mergeCell ref="K14:K15"/>
    <mergeCell ref="B6:B7"/>
    <mergeCell ref="M6:M7"/>
    <mergeCell ref="I6:J6"/>
    <mergeCell ref="C7:D7"/>
    <mergeCell ref="E7:F7"/>
    <mergeCell ref="G7:H7"/>
    <mergeCell ref="I7:J7"/>
    <mergeCell ref="D1:P1"/>
    <mergeCell ref="L14:L15"/>
    <mergeCell ref="L12:L13"/>
    <mergeCell ref="L10:L11"/>
    <mergeCell ref="L6:L7"/>
    <mergeCell ref="D3:O3"/>
    <mergeCell ref="C6:D6"/>
    <mergeCell ref="G6:H6"/>
    <mergeCell ref="K6:K7"/>
    <mergeCell ref="E6:F6"/>
    <mergeCell ref="C8:D9"/>
    <mergeCell ref="L8:L9"/>
    <mergeCell ref="M8:M9"/>
    <mergeCell ref="N8:N9"/>
    <mergeCell ref="O8:O9"/>
    <mergeCell ref="P8:P9"/>
  </mergeCells>
  <pageMargins left="0.45" right="0.46" top="0.59" bottom="0.56999999999999995" header="0.4921259845" footer="0.4921259845"/>
  <pageSetup paperSize="9" scale="113" orientation="landscape" r:id="rId1"/>
  <headerFooter alignWithMargins="0"/>
  <drawing r:id="rId2"/>
  <legacyDrawing r:id="rId3"/>
  <oleObjects>
    <oleObject progId="Word.Document.8" shapeId="3073" r:id="rId4"/>
  </oleObjects>
  <controls>
    <control shapeId="3074" r:id="rId5" name="Image1"/>
    <control shapeId="3075" r:id="rId6" name="Image2"/>
    <control shapeId="3076" r:id="rId7" name="Image3"/>
    <control shapeId="3077" r:id="rId8" name="Image4"/>
    <control shapeId="3078" r:id="rId9" name="Image5"/>
    <control shapeId="3079" r:id="rId10" name="Image6"/>
    <control shapeId="3080" r:id="rId11" name="Image7"/>
    <control shapeId="3081" r:id="rId12" name="Image8"/>
    <control shapeId="3082" r:id="rId13" name="Image9"/>
    <control shapeId="3083" r:id="rId14" name="Image10"/>
    <control shapeId="3084" r:id="rId15" name="Image11"/>
    <control shapeId="3085" r:id="rId16" name="Image1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B1:AD28"/>
  <sheetViews>
    <sheetView zoomScale="75" workbookViewId="0">
      <selection activeCell="R24" sqref="R24"/>
    </sheetView>
  </sheetViews>
  <sheetFormatPr baseColWidth="10" defaultRowHeight="12.75"/>
  <cols>
    <col min="1" max="1" width="2.140625" customWidth="1"/>
    <col min="2" max="2" width="17.85546875" customWidth="1"/>
    <col min="3" max="3" width="9.140625" customWidth="1"/>
    <col min="4" max="4" width="8.28515625" customWidth="1"/>
    <col min="5" max="5" width="7.7109375" customWidth="1"/>
    <col min="6" max="6" width="8" customWidth="1"/>
    <col min="7" max="7" width="7.85546875" customWidth="1"/>
    <col min="8" max="8" width="7.5703125" customWidth="1"/>
    <col min="9" max="9" width="7.7109375" customWidth="1"/>
    <col min="10" max="10" width="6.5703125" customWidth="1"/>
    <col min="11" max="11" width="4.7109375" customWidth="1"/>
    <col min="12" max="12" width="7" bestFit="1" customWidth="1"/>
    <col min="13" max="13" width="5.140625" bestFit="1" customWidth="1"/>
    <col min="14" max="14" width="7.28515625" style="24" customWidth="1"/>
    <col min="15" max="15" width="7.7109375" customWidth="1"/>
    <col min="16" max="16" width="6.28515625" customWidth="1"/>
    <col min="17" max="17" width="4.7109375" customWidth="1"/>
  </cols>
  <sheetData>
    <row r="1" spans="2:30" ht="42.75" customHeight="1">
      <c r="D1" s="88" t="s">
        <v>45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30" ht="23.25">
      <c r="D2" s="106" t="s">
        <v>43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30" ht="23.25">
      <c r="D3" s="92" t="s">
        <v>44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S3" s="107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2:30" ht="23.25" customHeight="1">
      <c r="G4" s="13"/>
      <c r="H4" s="13"/>
      <c r="I4" s="13"/>
      <c r="J4" s="13"/>
    </row>
    <row r="5" spans="2:30">
      <c r="G5" s="13"/>
      <c r="H5" s="13"/>
      <c r="I5" s="13"/>
      <c r="J5" s="13"/>
    </row>
    <row r="6" spans="2:30" ht="21.95" customHeight="1">
      <c r="B6" s="96"/>
      <c r="C6" s="94" t="str">
        <f>CONCATENATE("",GrunddatenB!B2)</f>
        <v>Bouerdick</v>
      </c>
      <c r="D6" s="95"/>
      <c r="E6" s="94" t="str">
        <f>CONCATENATE("",GrunddatenB!B3)</f>
        <v>Schramm</v>
      </c>
      <c r="F6" s="95"/>
      <c r="G6" s="94" t="str">
        <f>CONCATENATE("",GrunddatenB!B4)</f>
        <v>Schmidt</v>
      </c>
      <c r="H6" s="95"/>
      <c r="I6" s="94" t="str">
        <f>CONCATENATE("",GrunddatenB!B5)</f>
        <v>Schiefer</v>
      </c>
      <c r="J6" s="95"/>
      <c r="K6" s="90" t="s">
        <v>6</v>
      </c>
      <c r="L6" s="90" t="s">
        <v>7</v>
      </c>
      <c r="M6" s="90" t="s">
        <v>8</v>
      </c>
      <c r="N6" s="104" t="s">
        <v>9</v>
      </c>
      <c r="O6" s="90" t="s">
        <v>10</v>
      </c>
      <c r="P6" s="90" t="s">
        <v>11</v>
      </c>
    </row>
    <row r="7" spans="2:30" ht="21.95" customHeight="1">
      <c r="B7" s="97"/>
      <c r="C7" s="94" t="str">
        <f>CONCATENATE("",GrunddatenB!D2)</f>
        <v>BVW</v>
      </c>
      <c r="D7" s="95"/>
      <c r="E7" s="94" t="str">
        <f>CONCATENATE("",GrunddatenB!D3)</f>
        <v>BVNR</v>
      </c>
      <c r="F7" s="95"/>
      <c r="G7" s="94" t="str">
        <f>CONCATENATE("",GrunddatenB!D4)</f>
        <v>BVNR</v>
      </c>
      <c r="H7" s="95"/>
      <c r="I7" s="94" t="str">
        <f>CONCATENATE("",GrunddatenB!D5)</f>
        <v>BLMR</v>
      </c>
      <c r="J7" s="95"/>
      <c r="K7" s="91"/>
      <c r="L7" s="91"/>
      <c r="M7" s="91"/>
      <c r="N7" s="105"/>
      <c r="O7" s="91"/>
      <c r="P7" s="91"/>
    </row>
    <row r="8" spans="2:30" ht="21.95" customHeight="1">
      <c r="B8" s="11" t="str">
        <f>CONCATENATE("",GrunddatenB!B2)</f>
        <v>Bouerdick</v>
      </c>
      <c r="C8" s="98">
        <f>RANK(L19,L19:L22)</f>
        <v>2</v>
      </c>
      <c r="D8" s="99"/>
      <c r="E8" s="17">
        <v>6</v>
      </c>
      <c r="F8" s="17">
        <v>13</v>
      </c>
      <c r="G8" s="17">
        <v>15</v>
      </c>
      <c r="H8" s="17">
        <v>20</v>
      </c>
      <c r="I8" s="17">
        <v>15</v>
      </c>
      <c r="J8" s="17">
        <v>25</v>
      </c>
      <c r="K8" s="90">
        <f>C19+E19+G19+I19</f>
        <v>4</v>
      </c>
      <c r="L8" s="90">
        <f>E8+G8+I8</f>
        <v>36</v>
      </c>
      <c r="M8" s="90">
        <f>F8+H8+J8</f>
        <v>58</v>
      </c>
      <c r="N8" s="102">
        <f>L8/M8-0.0005</f>
        <v>0.62018965517241387</v>
      </c>
      <c r="O8" s="104">
        <f>IF(MAX(D19,F19,H19,J19)=0,"%",MAX(D19,F19,H19,J19))</f>
        <v>0.74950000000000006</v>
      </c>
      <c r="P8" s="90">
        <f>MAX(F9,H9,J9)</f>
        <v>4</v>
      </c>
    </row>
    <row r="9" spans="2:30" ht="21.95" customHeight="1">
      <c r="B9" s="12" t="str">
        <f>CONCATENATE("    ",GrunddatenB!C2)</f>
        <v xml:space="preserve">    Tobias</v>
      </c>
      <c r="C9" s="100"/>
      <c r="D9" s="101"/>
      <c r="E9" s="14">
        <f>E8/F8-0.0005</f>
        <v>0.46103846153846156</v>
      </c>
      <c r="F9" s="17">
        <v>2</v>
      </c>
      <c r="G9" s="14">
        <f>G8/H8-0.0005</f>
        <v>0.74950000000000006</v>
      </c>
      <c r="H9" s="17">
        <v>4</v>
      </c>
      <c r="I9" s="14">
        <f>I8/J8-0.0005</f>
        <v>0.59950000000000003</v>
      </c>
      <c r="J9" s="17">
        <v>3</v>
      </c>
      <c r="K9" s="91"/>
      <c r="L9" s="91"/>
      <c r="M9" s="91"/>
      <c r="N9" s="103"/>
      <c r="O9" s="105"/>
      <c r="P9" s="91"/>
    </row>
    <row r="10" spans="2:30" ht="21.95" customHeight="1">
      <c r="B10" s="12" t="str">
        <f>CONCATENATE("",GrunddatenB!B3)</f>
        <v>Schramm</v>
      </c>
      <c r="C10" s="17">
        <v>15</v>
      </c>
      <c r="D10" s="17">
        <v>13</v>
      </c>
      <c r="E10" s="98">
        <f>RANK(L20,L19:L22)</f>
        <v>1</v>
      </c>
      <c r="F10" s="99"/>
      <c r="G10" s="17">
        <v>15</v>
      </c>
      <c r="H10" s="17">
        <v>25</v>
      </c>
      <c r="I10" s="17">
        <v>14</v>
      </c>
      <c r="J10" s="17">
        <v>25</v>
      </c>
      <c r="K10" s="90">
        <f>C20+E20+G20+I20</f>
        <v>6</v>
      </c>
      <c r="L10" s="90">
        <f>C10+G10+I10</f>
        <v>44</v>
      </c>
      <c r="M10" s="90">
        <f>D10+H10+J10</f>
        <v>63</v>
      </c>
      <c r="N10" s="102">
        <f>L10/M10-0.0005</f>
        <v>0.69791269841269843</v>
      </c>
      <c r="O10" s="104">
        <f>IF(MAX(D20,F20,H20,J20)=0,"%",MAX(D20,F20,H20,J20))</f>
        <v>1.1533461538461538</v>
      </c>
      <c r="P10" s="90">
        <f>MAX(D11,H11,J11)</f>
        <v>3</v>
      </c>
    </row>
    <row r="11" spans="2:30" ht="21.95" customHeight="1">
      <c r="B11" s="12" t="str">
        <f>CONCATENATE("    ",GrunddatenB!C3)</f>
        <v xml:space="preserve">    Tobias</v>
      </c>
      <c r="C11" s="14">
        <f>C10/D10-0.0005</f>
        <v>1.1533461538461538</v>
      </c>
      <c r="D11" s="17">
        <v>3</v>
      </c>
      <c r="E11" s="100"/>
      <c r="F11" s="101"/>
      <c r="G11" s="14">
        <f>G10/H10-0.0005</f>
        <v>0.59950000000000003</v>
      </c>
      <c r="H11" s="17">
        <v>2</v>
      </c>
      <c r="I11" s="14">
        <f>I10/J10-0.0005</f>
        <v>0.55950000000000011</v>
      </c>
      <c r="J11" s="17">
        <v>2</v>
      </c>
      <c r="K11" s="91"/>
      <c r="L11" s="91"/>
      <c r="M11" s="91"/>
      <c r="N11" s="103"/>
      <c r="O11" s="105"/>
      <c r="P11" s="91"/>
    </row>
    <row r="12" spans="2:30" ht="21.95" customHeight="1">
      <c r="B12" s="12" t="str">
        <f>CONCATENATE("",GrunddatenB!B4)</f>
        <v>Schmidt</v>
      </c>
      <c r="C12" s="17">
        <v>12</v>
      </c>
      <c r="D12" s="17">
        <v>20</v>
      </c>
      <c r="E12" s="17">
        <v>7</v>
      </c>
      <c r="F12" s="17">
        <v>25</v>
      </c>
      <c r="G12" s="98">
        <f>RANK(L21,L19:L22)</f>
        <v>3</v>
      </c>
      <c r="H12" s="99"/>
      <c r="I12" s="17">
        <v>15</v>
      </c>
      <c r="J12" s="17">
        <v>21</v>
      </c>
      <c r="K12" s="90">
        <f>C21+E21+G21+I21</f>
        <v>2</v>
      </c>
      <c r="L12" s="90">
        <f>C12+E12+I12</f>
        <v>34</v>
      </c>
      <c r="M12" s="90">
        <f>D12+F12+J12</f>
        <v>66</v>
      </c>
      <c r="N12" s="102">
        <f>L12/M12-0.0005</f>
        <v>0.51465151515151519</v>
      </c>
      <c r="O12" s="104">
        <f>IF(MAX(D21,F21,H21,J21,)=0,"%",MAX(D21,F21,H21,J21,))</f>
        <v>0.71378571428571436</v>
      </c>
      <c r="P12" s="90">
        <f>MAX(D13,F13,J13)</f>
        <v>3</v>
      </c>
    </row>
    <row r="13" spans="2:30" ht="21.95" customHeight="1">
      <c r="B13" s="12" t="str">
        <f>CONCATENATE("   ",GrunddatenB!C4)</f>
        <v xml:space="preserve">   Phil</v>
      </c>
      <c r="C13" s="14">
        <f>C12/D12-0.0005</f>
        <v>0.59950000000000003</v>
      </c>
      <c r="D13" s="17">
        <v>3</v>
      </c>
      <c r="E13" s="14">
        <f>E12/F12-0.0005</f>
        <v>0.27950000000000003</v>
      </c>
      <c r="F13" s="17">
        <v>1</v>
      </c>
      <c r="G13" s="100"/>
      <c r="H13" s="101"/>
      <c r="I13" s="14">
        <f>I12/J12-0.0005</f>
        <v>0.71378571428571436</v>
      </c>
      <c r="J13" s="17">
        <v>3</v>
      </c>
      <c r="K13" s="91"/>
      <c r="L13" s="91"/>
      <c r="M13" s="91"/>
      <c r="N13" s="103"/>
      <c r="O13" s="105"/>
      <c r="P13" s="91"/>
    </row>
    <row r="14" spans="2:30" ht="21.95" customHeight="1">
      <c r="B14" s="12" t="str">
        <f>CONCATENATE("",GrunddatenB!B5)</f>
        <v>Schiefer</v>
      </c>
      <c r="C14" s="17">
        <v>4</v>
      </c>
      <c r="D14" s="17">
        <v>25</v>
      </c>
      <c r="E14" s="17">
        <v>6</v>
      </c>
      <c r="F14" s="17">
        <v>25</v>
      </c>
      <c r="G14" s="17">
        <v>4</v>
      </c>
      <c r="H14" s="17">
        <v>21</v>
      </c>
      <c r="I14" s="98">
        <f>RANK(L22,L19:L22)</f>
        <v>4</v>
      </c>
      <c r="J14" s="99"/>
      <c r="K14" s="90">
        <f>C22+E22+G22+I22</f>
        <v>0</v>
      </c>
      <c r="L14" s="90">
        <f>C14+E14+G14</f>
        <v>14</v>
      </c>
      <c r="M14" s="90">
        <f>D14+F14+H14</f>
        <v>71</v>
      </c>
      <c r="N14" s="102">
        <f>L14/M14-0.0005</f>
        <v>0.19668309859154928</v>
      </c>
      <c r="O14" s="104" t="str">
        <f>IF(MAX(D22,F22,H22,J22)=0,"%",MAX(D22,F22,H22,J22))</f>
        <v>%</v>
      </c>
      <c r="P14" s="90">
        <f>MAX(D15,F15,H15)</f>
        <v>2</v>
      </c>
    </row>
    <row r="15" spans="2:30" ht="21.95" customHeight="1">
      <c r="B15" s="12" t="str">
        <f>CONCATENATE("    ",GrunddatenB!C5)</f>
        <v xml:space="preserve">    Arno</v>
      </c>
      <c r="C15" s="14">
        <f>C14/D14-0.0005</f>
        <v>0.1595</v>
      </c>
      <c r="D15" s="17">
        <v>1</v>
      </c>
      <c r="E15" s="14">
        <f>E14/F14-0.0005</f>
        <v>0.23949999999999999</v>
      </c>
      <c r="F15" s="17">
        <v>2</v>
      </c>
      <c r="G15" s="14">
        <f>G14/H14-0.0005</f>
        <v>0.18997619047619047</v>
      </c>
      <c r="H15" s="17">
        <v>1</v>
      </c>
      <c r="I15" s="100"/>
      <c r="J15" s="101"/>
      <c r="K15" s="91"/>
      <c r="L15" s="91"/>
      <c r="M15" s="91"/>
      <c r="N15" s="103"/>
      <c r="O15" s="105"/>
      <c r="P15" s="91"/>
    </row>
    <row r="16" spans="2:30" ht="18">
      <c r="B16" s="2"/>
      <c r="C16" s="3"/>
      <c r="D16" s="4"/>
      <c r="E16" s="3"/>
      <c r="F16" s="4"/>
      <c r="G16" s="3"/>
      <c r="H16" s="4"/>
      <c r="I16" s="5"/>
      <c r="J16" s="5"/>
      <c r="K16" s="6"/>
      <c r="L16" s="7"/>
      <c r="M16" s="8"/>
      <c r="N16" s="24" t="s">
        <v>19</v>
      </c>
      <c r="O16" s="9"/>
      <c r="P16" s="7"/>
    </row>
    <row r="17" spans="2:16" ht="15.75" customHeight="1">
      <c r="B17" t="s">
        <v>16</v>
      </c>
      <c r="C17" s="22" t="str">
        <f>GrunddatenB!B12</f>
        <v>28.09.2013</v>
      </c>
      <c r="E17" t="s">
        <v>17</v>
      </c>
      <c r="F17" s="4"/>
      <c r="G17" s="18"/>
      <c r="H17" s="18"/>
      <c r="I17" s="19"/>
      <c r="J17" s="19"/>
      <c r="K17" s="20"/>
      <c r="L17" s="21"/>
      <c r="M17" s="8"/>
      <c r="O17" s="9"/>
      <c r="P17" s="7"/>
    </row>
    <row r="18" spans="2:16" ht="21.75" customHeight="1">
      <c r="B18" t="s">
        <v>18</v>
      </c>
      <c r="C18" s="23" t="str">
        <f>GrunddatenB!B13</f>
        <v>DBJ</v>
      </c>
      <c r="G18" s="18"/>
      <c r="H18" s="18"/>
      <c r="I18" s="18"/>
      <c r="J18" s="18"/>
      <c r="K18" s="18"/>
      <c r="L18" s="18"/>
      <c r="N18" s="25"/>
      <c r="O18" s="18"/>
      <c r="P18" s="18"/>
    </row>
    <row r="19" spans="2:16" hidden="1">
      <c r="C19">
        <f>0</f>
        <v>0</v>
      </c>
      <c r="D19">
        <v>0</v>
      </c>
      <c r="E19">
        <f>IF(E8=0,0,IF(C10&gt;E8,0,IF(C10=E8,1,2)))</f>
        <v>0</v>
      </c>
      <c r="F19">
        <f>IF(E19&lt;&gt;0,E9,0)</f>
        <v>0</v>
      </c>
      <c r="G19">
        <f>IF(G8=0,0,IF(G8&gt;C12,2,IF(G8=C12,1,0)))</f>
        <v>2</v>
      </c>
      <c r="H19">
        <f>IF(G19&lt;&gt;0,G9,0)</f>
        <v>0.74950000000000006</v>
      </c>
      <c r="I19">
        <f>IF(I8=0,0,IF(I8&gt;C14,2,IF(I8=C14,1,0)))</f>
        <v>2</v>
      </c>
      <c r="J19">
        <f>IF(I19&lt;&gt;0,I9,0)</f>
        <v>0.59950000000000003</v>
      </c>
      <c r="L19">
        <f>K8*1000 + N8</f>
        <v>4000.6201896551725</v>
      </c>
    </row>
    <row r="20" spans="2:16" hidden="1">
      <c r="C20">
        <f>IF(C10=0,0,IF(C10&gt;E8,2,IF(C10=E8,1,0)))</f>
        <v>2</v>
      </c>
      <c r="D20">
        <f>IF(C20&lt;&gt;0,C11,0)</f>
        <v>1.1533461538461538</v>
      </c>
      <c r="E20">
        <v>0</v>
      </c>
      <c r="F20">
        <v>0</v>
      </c>
      <c r="G20">
        <f>IF(G10=0,0,IF(G10&gt;E12,2,IF(G10=E12,1,0)))</f>
        <v>2</v>
      </c>
      <c r="H20">
        <f>IF(G20&lt;&gt;0,G11,0)</f>
        <v>0.59950000000000003</v>
      </c>
      <c r="I20">
        <f>IF(I10=0,0,IF(I10&gt;E14,2,IF(I10=E14,1,0)))</f>
        <v>2</v>
      </c>
      <c r="J20">
        <f>IF(I20&lt;&gt;0,I11,0)</f>
        <v>0.55950000000000011</v>
      </c>
      <c r="L20">
        <f>K10*1000+N10</f>
        <v>6000.6979126984124</v>
      </c>
    </row>
    <row r="21" spans="2:16" hidden="1">
      <c r="C21">
        <f>IF(C12=0,0,IF(C12&gt;G8,2,IF(C12=G8,1,0)))</f>
        <v>0</v>
      </c>
      <c r="D21">
        <f>IF(C21&lt;&gt;0,C13,0)</f>
        <v>0</v>
      </c>
      <c r="E21">
        <f>IF(E12=0,0,IF(E12&gt;G10,2,IF(E12=G10,1,0)))</f>
        <v>0</v>
      </c>
      <c r="F21">
        <f>IF(E21&lt;&gt;0,E13,0)</f>
        <v>0</v>
      </c>
      <c r="G21">
        <v>0</v>
      </c>
      <c r="H21">
        <v>0</v>
      </c>
      <c r="I21">
        <f>IF(I12=0,0,IF(I12&gt;G14,2,IF(I12=G14,1,0)))</f>
        <v>2</v>
      </c>
      <c r="J21">
        <f>IF(I21&lt;&gt;0,I13,0)</f>
        <v>0.71378571428571436</v>
      </c>
      <c r="L21">
        <f>K12*1000+N12</f>
        <v>2000.5146515151516</v>
      </c>
    </row>
    <row r="22" spans="2:16" hidden="1">
      <c r="C22">
        <f>IF(C14=0,0,IF(C14&gt;I8,2,IF(C14=I8,1,0)))</f>
        <v>0</v>
      </c>
      <c r="D22">
        <f>IF(C22&lt;&gt;0,C15,0)</f>
        <v>0</v>
      </c>
      <c r="E22">
        <f>IF(E14=0,0,IF(E14&gt;I10,2,IF(E14=I10,1,0)))</f>
        <v>0</v>
      </c>
      <c r="F22">
        <f>IF(E22&lt;&gt;0,E15,0)</f>
        <v>0</v>
      </c>
      <c r="G22">
        <f>IF(G14=0,0,IF(G14&gt;I12,2,IF(G14=I12,1,0)))</f>
        <v>0</v>
      </c>
      <c r="H22">
        <f>IF(G22&lt;&gt;0,G15,0)</f>
        <v>0</v>
      </c>
      <c r="I22">
        <v>0</v>
      </c>
      <c r="J22">
        <v>0</v>
      </c>
      <c r="L22">
        <f>K14*1000+N14</f>
        <v>0.19668309859154928</v>
      </c>
    </row>
    <row r="25" spans="2:16">
      <c r="E25" s="1"/>
      <c r="F25" s="1"/>
      <c r="G25" s="1"/>
    </row>
    <row r="26" spans="2:16">
      <c r="E26" s="1"/>
      <c r="F26" s="1"/>
      <c r="G26" s="1"/>
    </row>
    <row r="27" spans="2:16">
      <c r="B27" s="24"/>
      <c r="E27" s="1"/>
      <c r="F27" s="1"/>
      <c r="G27" s="1"/>
    </row>
    <row r="28" spans="2:16">
      <c r="E28" s="1"/>
      <c r="F28" s="1"/>
      <c r="G28" s="1"/>
    </row>
  </sheetData>
  <mergeCells count="47">
    <mergeCell ref="D2:O2"/>
    <mergeCell ref="S3:AD3"/>
    <mergeCell ref="O10:O11"/>
    <mergeCell ref="P10:P11"/>
    <mergeCell ref="M10:M11"/>
    <mergeCell ref="N10:N11"/>
    <mergeCell ref="E10:F11"/>
    <mergeCell ref="N6:N7"/>
    <mergeCell ref="O6:O7"/>
    <mergeCell ref="P6:P7"/>
    <mergeCell ref="O12:O13"/>
    <mergeCell ref="O14:O15"/>
    <mergeCell ref="P12:P13"/>
    <mergeCell ref="P14:P15"/>
    <mergeCell ref="M12:M13"/>
    <mergeCell ref="M14:M15"/>
    <mergeCell ref="N12:N13"/>
    <mergeCell ref="N14:N15"/>
    <mergeCell ref="G12:H13"/>
    <mergeCell ref="I14:J15"/>
    <mergeCell ref="K8:K9"/>
    <mergeCell ref="K10:K11"/>
    <mergeCell ref="K12:K13"/>
    <mergeCell ref="K14:K15"/>
    <mergeCell ref="B6:B7"/>
    <mergeCell ref="M6:M7"/>
    <mergeCell ref="I6:J6"/>
    <mergeCell ref="C7:D7"/>
    <mergeCell ref="E7:F7"/>
    <mergeCell ref="G7:H7"/>
    <mergeCell ref="I7:J7"/>
    <mergeCell ref="D1:P1"/>
    <mergeCell ref="L14:L15"/>
    <mergeCell ref="L12:L13"/>
    <mergeCell ref="L10:L11"/>
    <mergeCell ref="L6:L7"/>
    <mergeCell ref="D3:O3"/>
    <mergeCell ref="C6:D6"/>
    <mergeCell ref="G6:H6"/>
    <mergeCell ref="K6:K7"/>
    <mergeCell ref="E6:F6"/>
    <mergeCell ref="C8:D9"/>
    <mergeCell ref="L8:L9"/>
    <mergeCell ref="M8:M9"/>
    <mergeCell ref="N8:N9"/>
    <mergeCell ref="O8:O9"/>
    <mergeCell ref="P8:P9"/>
  </mergeCells>
  <phoneticPr fontId="0" type="noConversion"/>
  <pageMargins left="0.45" right="0.46" top="0.59" bottom="0.56999999999999995" header="0.4921259845" footer="0.4921259845"/>
  <pageSetup paperSize="9" scale="113" orientation="landscape" r:id="rId1"/>
  <headerFooter alignWithMargins="0"/>
  <drawing r:id="rId2"/>
  <legacyDrawing r:id="rId3"/>
  <controls>
    <control shapeId="1045" r:id="rId4" name="Image1"/>
    <control shapeId="1046" r:id="rId5" name="Image2"/>
    <control shapeId="1047" r:id="rId6" name="Image3"/>
    <control shapeId="1048" r:id="rId7" name="Image4"/>
    <control shapeId="1049" r:id="rId8" name="Image5"/>
    <control shapeId="1050" r:id="rId9" name="Image6"/>
    <control shapeId="1051" r:id="rId10" name="Image7"/>
    <control shapeId="1052" r:id="rId11" name="Image8"/>
    <control shapeId="1053" r:id="rId12" name="Image9"/>
    <control shapeId="1054" r:id="rId13" name="Image10"/>
    <control shapeId="1055" r:id="rId14" name="Image11"/>
    <control shapeId="1056" r:id="rId15" name="Image12"/>
  </controls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opLeftCell="A2" workbookViewId="0">
      <selection activeCell="I17" sqref="I17"/>
    </sheetView>
  </sheetViews>
  <sheetFormatPr baseColWidth="10" defaultRowHeight="12.75"/>
  <cols>
    <col min="1" max="1" width="8.85546875" customWidth="1"/>
    <col min="2" max="2" width="18.85546875" customWidth="1"/>
    <col min="3" max="3" width="9.7109375" customWidth="1"/>
    <col min="4" max="5" width="7.85546875" customWidth="1"/>
    <col min="6" max="6" width="9.85546875" customWidth="1"/>
    <col min="7" max="7" width="9.42578125" customWidth="1"/>
    <col min="8" max="8" width="8.28515625" customWidth="1"/>
    <col min="9" max="9" width="8.42578125" customWidth="1"/>
  </cols>
  <sheetData>
    <row r="1" spans="1:23" ht="26.25">
      <c r="A1" s="88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23" ht="23.25">
      <c r="A2" s="106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23" ht="23.25">
      <c r="A3" s="92" t="s">
        <v>27</v>
      </c>
      <c r="B3" s="109"/>
      <c r="C3" s="109"/>
      <c r="D3" s="109"/>
      <c r="E3" s="109"/>
      <c r="F3" s="109"/>
      <c r="G3" s="109"/>
      <c r="H3" s="109"/>
      <c r="I3" s="109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ht="23.25">
      <c r="A4" s="26"/>
      <c r="B4" s="32"/>
      <c r="C4" s="32"/>
      <c r="D4" s="32"/>
      <c r="E4" s="32"/>
      <c r="F4" s="32"/>
      <c r="G4" s="32"/>
      <c r="H4" s="32"/>
      <c r="I4" s="32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62" customFormat="1" ht="15"/>
    <row r="6" spans="1:23" s="62" customFormat="1" ht="15">
      <c r="C6" s="63" t="s">
        <v>59</v>
      </c>
      <c r="D6" s="63" t="s">
        <v>60</v>
      </c>
      <c r="E6" s="63" t="s">
        <v>9</v>
      </c>
      <c r="F6" s="63" t="s">
        <v>11</v>
      </c>
      <c r="G6" s="63"/>
    </row>
    <row r="7" spans="1:23" s="62" customFormat="1" ht="15.75">
      <c r="A7" s="65" t="s">
        <v>58</v>
      </c>
      <c r="B7" s="62" t="s">
        <v>31</v>
      </c>
      <c r="C7" s="63">
        <v>20</v>
      </c>
      <c r="D7" s="63">
        <v>22</v>
      </c>
      <c r="E7" s="63">
        <v>0.90900000000000003</v>
      </c>
      <c r="F7" s="63">
        <v>4</v>
      </c>
      <c r="G7" s="64" t="s">
        <v>79</v>
      </c>
    </row>
    <row r="8" spans="1:23" s="62" customFormat="1" ht="15">
      <c r="B8" s="62" t="s">
        <v>50</v>
      </c>
      <c r="C8" s="63">
        <v>20</v>
      </c>
      <c r="D8" s="63">
        <v>22</v>
      </c>
      <c r="E8" s="63">
        <v>0.90900000000000003</v>
      </c>
      <c r="F8" s="63">
        <v>6</v>
      </c>
      <c r="G8" s="64" t="s">
        <v>80</v>
      </c>
    </row>
    <row r="9" spans="1:23" s="62" customFormat="1" ht="15">
      <c r="C9" s="63"/>
      <c r="D9" s="63"/>
      <c r="E9" s="63"/>
      <c r="F9" s="63"/>
      <c r="G9" s="63"/>
    </row>
    <row r="12" spans="1:23" ht="23.25">
      <c r="A12" s="92" t="s">
        <v>61</v>
      </c>
      <c r="B12" s="109"/>
      <c r="C12" s="109"/>
      <c r="D12" s="109"/>
      <c r="E12" s="109"/>
      <c r="F12" s="109"/>
      <c r="G12" s="109"/>
      <c r="H12" s="109"/>
      <c r="I12" s="109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ht="23.25">
      <c r="A13" s="26"/>
      <c r="B13" s="32"/>
      <c r="C13" s="32"/>
      <c r="D13" s="32"/>
      <c r="E13" s="32"/>
      <c r="F13" s="32"/>
      <c r="G13" s="32"/>
      <c r="H13" s="32"/>
      <c r="I13" s="32"/>
      <c r="L13" s="6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2.5" customHeight="1">
      <c r="A14" s="62"/>
      <c r="B14" s="62" t="s">
        <v>3</v>
      </c>
      <c r="C14" s="63" t="s">
        <v>67</v>
      </c>
      <c r="D14" s="63" t="s">
        <v>6</v>
      </c>
      <c r="E14" s="63" t="s">
        <v>59</v>
      </c>
      <c r="F14" s="63" t="s">
        <v>60</v>
      </c>
      <c r="G14" s="63" t="s">
        <v>9</v>
      </c>
      <c r="H14" s="63" t="s">
        <v>10</v>
      </c>
      <c r="I14" s="63" t="s">
        <v>11</v>
      </c>
    </row>
    <row r="15" spans="1:23" ht="24" customHeight="1">
      <c r="A15" s="63" t="s">
        <v>62</v>
      </c>
      <c r="B15" s="62" t="s">
        <v>81</v>
      </c>
      <c r="C15" s="62" t="s">
        <v>33</v>
      </c>
      <c r="D15" s="63">
        <v>8</v>
      </c>
      <c r="E15" s="63">
        <v>64</v>
      </c>
      <c r="F15" s="63">
        <v>85</v>
      </c>
      <c r="G15" s="63">
        <v>0.752</v>
      </c>
      <c r="H15" s="63">
        <v>0.90900000000000003</v>
      </c>
      <c r="I15" s="63">
        <v>6</v>
      </c>
    </row>
    <row r="16" spans="1:23" ht="24" customHeight="1">
      <c r="A16" s="63" t="s">
        <v>63</v>
      </c>
      <c r="B16" s="62" t="s">
        <v>82</v>
      </c>
      <c r="C16" s="62" t="s">
        <v>33</v>
      </c>
      <c r="D16" s="63">
        <v>6</v>
      </c>
      <c r="E16" s="63">
        <v>62</v>
      </c>
      <c r="F16" s="63">
        <v>86</v>
      </c>
      <c r="G16" s="64" t="s">
        <v>83</v>
      </c>
      <c r="H16" s="63">
        <v>0.90900000000000003</v>
      </c>
      <c r="I16" s="63">
        <v>4</v>
      </c>
    </row>
    <row r="17" spans="1:9" ht="24" customHeight="1">
      <c r="A17" s="63" t="s">
        <v>64</v>
      </c>
      <c r="B17" s="62" t="s">
        <v>75</v>
      </c>
      <c r="C17" s="62" t="s">
        <v>38</v>
      </c>
      <c r="D17" s="63">
        <v>4</v>
      </c>
      <c r="E17" s="63">
        <v>36</v>
      </c>
      <c r="F17" s="63">
        <v>58</v>
      </c>
      <c r="G17" s="64" t="s">
        <v>77</v>
      </c>
      <c r="H17" s="64" t="s">
        <v>76</v>
      </c>
      <c r="I17" s="63">
        <v>4</v>
      </c>
    </row>
    <row r="18" spans="1:9" ht="24" customHeight="1">
      <c r="A18" s="63" t="s">
        <v>64</v>
      </c>
      <c r="B18" s="62" t="s">
        <v>78</v>
      </c>
      <c r="C18" s="62" t="s">
        <v>38</v>
      </c>
      <c r="D18" s="63">
        <v>4</v>
      </c>
      <c r="E18" s="63">
        <v>37</v>
      </c>
      <c r="F18" s="63">
        <v>60</v>
      </c>
      <c r="G18" s="63">
        <v>0.61599999999999999</v>
      </c>
      <c r="H18" s="63">
        <v>0.88200000000000001</v>
      </c>
      <c r="I18" s="63">
        <v>6</v>
      </c>
    </row>
    <row r="19" spans="1:9" ht="24" customHeight="1">
      <c r="A19" s="63" t="s">
        <v>65</v>
      </c>
      <c r="B19" s="62" t="s">
        <v>74</v>
      </c>
      <c r="C19" s="62" t="s">
        <v>33</v>
      </c>
      <c r="D19" s="63">
        <v>2</v>
      </c>
      <c r="E19" s="63">
        <v>34</v>
      </c>
      <c r="F19" s="63">
        <v>66</v>
      </c>
      <c r="G19" s="63">
        <v>0.51500000000000001</v>
      </c>
      <c r="H19" s="63">
        <v>0.71399999999999997</v>
      </c>
      <c r="I19" s="63">
        <v>3</v>
      </c>
    </row>
    <row r="20" spans="1:9" ht="24" customHeight="1">
      <c r="A20" s="63" t="s">
        <v>65</v>
      </c>
      <c r="B20" s="62" t="s">
        <v>72</v>
      </c>
      <c r="C20" s="62" t="s">
        <v>33</v>
      </c>
      <c r="D20" s="63">
        <v>2</v>
      </c>
      <c r="E20" s="63">
        <v>23</v>
      </c>
      <c r="F20" s="63">
        <v>63</v>
      </c>
      <c r="G20" s="63">
        <v>0.36499999999999999</v>
      </c>
      <c r="H20" s="64" t="s">
        <v>73</v>
      </c>
      <c r="I20" s="63">
        <v>3</v>
      </c>
    </row>
    <row r="21" spans="1:9" ht="24" customHeight="1">
      <c r="A21" s="63" t="s">
        <v>66</v>
      </c>
      <c r="B21" s="62" t="s">
        <v>71</v>
      </c>
      <c r="C21" s="62" t="s">
        <v>33</v>
      </c>
      <c r="D21" s="63">
        <v>0</v>
      </c>
      <c r="E21" s="63">
        <v>20</v>
      </c>
      <c r="F21" s="63">
        <v>75</v>
      </c>
      <c r="G21" s="63">
        <v>0.26600000000000001</v>
      </c>
      <c r="H21" s="63" t="s">
        <v>70</v>
      </c>
      <c r="I21" s="63">
        <v>2</v>
      </c>
    </row>
    <row r="22" spans="1:9" ht="24" customHeight="1">
      <c r="A22" s="63" t="s">
        <v>66</v>
      </c>
      <c r="B22" s="62" t="s">
        <v>68</v>
      </c>
      <c r="C22" s="62" t="s">
        <v>69</v>
      </c>
      <c r="D22" s="63">
        <v>0</v>
      </c>
      <c r="E22" s="63">
        <v>14</v>
      </c>
      <c r="F22" s="63">
        <v>71</v>
      </c>
      <c r="G22" s="63">
        <v>0.19700000000000001</v>
      </c>
      <c r="H22" s="63" t="s">
        <v>70</v>
      </c>
      <c r="I22" s="63">
        <v>2</v>
      </c>
    </row>
  </sheetData>
  <mergeCells count="6">
    <mergeCell ref="A1:I1"/>
    <mergeCell ref="A2:I2"/>
    <mergeCell ref="A3:I3"/>
    <mergeCell ref="L3:W3"/>
    <mergeCell ref="A12:I12"/>
    <mergeCell ref="L12:W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GrunddatenA</vt:lpstr>
      <vt:lpstr>GrunddatenB</vt:lpstr>
      <vt:lpstr>SpielplanA</vt:lpstr>
      <vt:lpstr>SpielplanB</vt:lpstr>
      <vt:lpstr>Endklassement</vt:lpstr>
      <vt:lpstr>Endklassement!Druckbereich</vt:lpstr>
      <vt:lpstr>SpielplanA!Druckbereich</vt:lpstr>
      <vt:lpstr>SpielplanB!Druckbereich</vt:lpstr>
    </vt:vector>
  </TitlesOfParts>
  <Company>Bayer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Roos</dc:creator>
  <cp:lastModifiedBy>Dirk</cp:lastModifiedBy>
  <cp:lastPrinted>2013-09-28T18:39:08Z</cp:lastPrinted>
  <dcterms:created xsi:type="dcterms:W3CDTF">1999-11-15T17:32:35Z</dcterms:created>
  <dcterms:modified xsi:type="dcterms:W3CDTF">2013-09-28T21:15:08Z</dcterms:modified>
</cp:coreProperties>
</file>